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F:\1 Procurement Section\10-TENDERS 2024-25\SSWMB-NIT-1-2024-25               PRIMERY &amp; SECONDARY WASTE COLLECTION SYSTEM IN DISTRICT EAST\2-RFP\"/>
    </mc:Choice>
  </mc:AlternateContent>
  <xr:revisionPtr revIDLastSave="0" documentId="13_ncr:1_{F1DCA473-50CC-4F32-B7F5-FA600A31252E}" xr6:coauthVersionLast="36" xr6:coauthVersionMax="47" xr10:uidLastSave="{00000000-0000-0000-0000-000000000000}"/>
  <bookViews>
    <workbookView xWindow="-105" yWindow="-105" windowWidth="23250" windowHeight="13890" xr2:uid="{57551A91-59DE-44F7-A29C-46048C5C2E07}"/>
  </bookViews>
  <sheets>
    <sheet name="Annexure J" sheetId="1" r:id="rId1"/>
  </sheets>
  <definedNames>
    <definedName name="CIQWBGuid" hidden="1">"3b2d5dd4-7c41-44f9-9499-29263ca79e02"</definedName>
    <definedName name="CIQWBInfo" hidden="1">"{ ""CIQVersion"":""9.51.3510.3078"" }"</definedName>
    <definedName name="MT">#REF!</definedName>
    <definedName name="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1" l="1"/>
  <c r="M59" i="1" s="1"/>
  <c r="L58" i="1"/>
  <c r="K58" i="1"/>
  <c r="E58" i="1"/>
  <c r="M53" i="1"/>
  <c r="L53" i="1"/>
  <c r="K53" i="1"/>
  <c r="J53" i="1"/>
  <c r="J58" i="1" s="1"/>
  <c r="J59" i="1" s="1"/>
  <c r="I53" i="1"/>
  <c r="I58" i="1" s="1"/>
  <c r="I59" i="1" s="1"/>
  <c r="H53" i="1"/>
  <c r="H58" i="1" s="1"/>
  <c r="H59" i="1" s="1"/>
  <c r="G53" i="1"/>
  <c r="G58" i="1" s="1"/>
  <c r="G59" i="1" s="1"/>
  <c r="F53" i="1"/>
  <c r="F58" i="1" s="1"/>
  <c r="F59" i="1" s="1"/>
  <c r="E53" i="1"/>
  <c r="M51" i="1"/>
  <c r="L51" i="1"/>
  <c r="K51" i="1"/>
  <c r="J51" i="1"/>
  <c r="I51" i="1"/>
  <c r="H51" i="1"/>
  <c r="G51" i="1"/>
  <c r="F51" i="1"/>
  <c r="E51" i="1"/>
  <c r="F47" i="1"/>
  <c r="G47" i="1" s="1"/>
  <c r="H47" i="1" s="1"/>
  <c r="I47" i="1" s="1"/>
  <c r="J47" i="1" s="1"/>
  <c r="K47" i="1" s="1"/>
  <c r="L47" i="1" s="1"/>
  <c r="M47" i="1" s="1"/>
  <c r="F38" i="1"/>
  <c r="G38" i="1" s="1"/>
  <c r="H38" i="1" s="1"/>
  <c r="I38" i="1" s="1"/>
  <c r="J38" i="1" s="1"/>
  <c r="K38" i="1" s="1"/>
  <c r="L38" i="1" s="1"/>
  <c r="M38" i="1" s="1"/>
  <c r="M36" i="1"/>
  <c r="M35" i="1"/>
  <c r="L35" i="1"/>
  <c r="K35" i="1"/>
  <c r="J35" i="1"/>
  <c r="I35" i="1"/>
  <c r="H35" i="1"/>
  <c r="G35" i="1"/>
  <c r="F35" i="1"/>
  <c r="E35" i="1"/>
  <c r="M34" i="1"/>
  <c r="I33" i="1"/>
  <c r="E33" i="1"/>
  <c r="M32" i="1"/>
  <c r="F30" i="1"/>
  <c r="G30" i="1" s="1"/>
  <c r="H30" i="1" s="1"/>
  <c r="I30" i="1" s="1"/>
  <c r="J30" i="1" s="1"/>
  <c r="K30" i="1" s="1"/>
  <c r="L30" i="1" s="1"/>
  <c r="M30" i="1" s="1"/>
  <c r="L36" i="1"/>
  <c r="K36" i="1"/>
  <c r="J36" i="1"/>
  <c r="I36" i="1"/>
  <c r="H36" i="1"/>
  <c r="G36" i="1"/>
  <c r="F36" i="1"/>
  <c r="E36" i="1"/>
  <c r="L34" i="1"/>
  <c r="K34" i="1"/>
  <c r="J34" i="1"/>
  <c r="I34" i="1"/>
  <c r="H34" i="1"/>
  <c r="G34" i="1"/>
  <c r="F34" i="1"/>
  <c r="E34" i="1"/>
  <c r="M33" i="1"/>
  <c r="L33" i="1"/>
  <c r="K33" i="1"/>
  <c r="J33" i="1"/>
  <c r="H33" i="1"/>
  <c r="G33" i="1"/>
  <c r="F33" i="1"/>
  <c r="L32" i="1"/>
  <c r="K32" i="1"/>
  <c r="J32" i="1"/>
  <c r="I32" i="1"/>
  <c r="H32" i="1"/>
  <c r="G32" i="1"/>
  <c r="F32" i="1"/>
  <c r="E32" i="1"/>
  <c r="F22" i="1"/>
  <c r="G22" i="1" s="1"/>
  <c r="H22" i="1" s="1"/>
  <c r="I22" i="1" s="1"/>
  <c r="J22" i="1" s="1"/>
  <c r="K22" i="1" s="1"/>
  <c r="L22" i="1" s="1"/>
  <c r="M22" i="1" s="1"/>
  <c r="E14" i="1"/>
  <c r="F12" i="1"/>
  <c r="G12" i="1" s="1"/>
  <c r="F4" i="1"/>
  <c r="G4" i="1" s="1"/>
  <c r="H4" i="1" s="1"/>
  <c r="I4" i="1" s="1"/>
  <c r="J4" i="1" s="1"/>
  <c r="K4" i="1" s="1"/>
  <c r="L4" i="1" s="1"/>
  <c r="M4" i="1" s="1"/>
  <c r="E59" i="1" l="1"/>
  <c r="E61" i="1" s="1"/>
  <c r="E62" i="1" s="1"/>
  <c r="E8" i="1" s="1"/>
  <c r="E18" i="1" s="1"/>
  <c r="E42" i="1" s="1"/>
  <c r="K59" i="1"/>
  <c r="L59" i="1"/>
  <c r="L61" i="1" s="1"/>
  <c r="L62" i="1" s="1"/>
  <c r="L8" i="1" s="1"/>
  <c r="K61" i="1"/>
  <c r="K62" i="1" s="1"/>
  <c r="K8" i="1" s="1"/>
  <c r="I61" i="1"/>
  <c r="I62" i="1" s="1"/>
  <c r="I8" i="1" s="1"/>
  <c r="H61" i="1"/>
  <c r="H62" i="1" s="1"/>
  <c r="H8" i="1" s="1"/>
  <c r="M61" i="1"/>
  <c r="M62" i="1" s="1"/>
  <c r="M8" i="1" s="1"/>
  <c r="J61" i="1"/>
  <c r="J62" i="1" s="1"/>
  <c r="J8" i="1" s="1"/>
  <c r="G61" i="1"/>
  <c r="G62" i="1" s="1"/>
  <c r="G8" i="1" s="1"/>
  <c r="F61" i="1"/>
  <c r="F62" i="1" s="1"/>
  <c r="F8" i="1" s="1"/>
  <c r="E17" i="1"/>
  <c r="E41" i="1" s="1"/>
  <c r="E16" i="1"/>
  <c r="E40" i="1" s="1"/>
  <c r="E20" i="1"/>
  <c r="E44" i="1" s="1"/>
  <c r="H12" i="1"/>
  <c r="G14" i="1"/>
  <c r="G19" i="1" s="1"/>
  <c r="G43" i="1" s="1"/>
  <c r="E19" i="1"/>
  <c r="E43" i="1" s="1"/>
  <c r="F14" i="1"/>
  <c r="F20" i="1" s="1"/>
  <c r="F44" i="1" s="1"/>
  <c r="E45" i="1" l="1"/>
  <c r="C67" i="1" s="1"/>
  <c r="I12" i="1"/>
  <c r="H14" i="1"/>
  <c r="F18" i="1"/>
  <c r="F42" i="1" s="1"/>
  <c r="F16" i="1"/>
  <c r="F40" i="1" s="1"/>
  <c r="G16" i="1"/>
  <c r="G40" i="1" s="1"/>
  <c r="G17" i="1"/>
  <c r="G41" i="1" s="1"/>
  <c r="G18" i="1"/>
  <c r="G42" i="1" s="1"/>
  <c r="F17" i="1"/>
  <c r="F41" i="1" s="1"/>
  <c r="F19" i="1"/>
  <c r="F43" i="1" s="1"/>
  <c r="G20" i="1"/>
  <c r="G44" i="1" s="1"/>
  <c r="G45" i="1" l="1"/>
  <c r="F45" i="1"/>
  <c r="H17" i="1"/>
  <c r="H41" i="1" s="1"/>
  <c r="H20" i="1"/>
  <c r="H44" i="1" s="1"/>
  <c r="H18" i="1"/>
  <c r="H42" i="1" s="1"/>
  <c r="H19" i="1"/>
  <c r="H43" i="1" s="1"/>
  <c r="H16" i="1"/>
  <c r="H40" i="1" s="1"/>
  <c r="I14" i="1"/>
  <c r="J12" i="1"/>
  <c r="I17" i="1" l="1"/>
  <c r="I41" i="1" s="1"/>
  <c r="I16" i="1"/>
  <c r="I40" i="1" s="1"/>
  <c r="I20" i="1"/>
  <c r="I44" i="1" s="1"/>
  <c r="I19" i="1"/>
  <c r="I43" i="1" s="1"/>
  <c r="I18" i="1"/>
  <c r="I42" i="1" s="1"/>
  <c r="J14" i="1"/>
  <c r="K12" i="1"/>
  <c r="H45" i="1"/>
  <c r="L12" i="1" l="1"/>
  <c r="K14" i="1"/>
  <c r="J18" i="1"/>
  <c r="J42" i="1" s="1"/>
  <c r="J19" i="1"/>
  <c r="J43" i="1" s="1"/>
  <c r="J17" i="1"/>
  <c r="J41" i="1" s="1"/>
  <c r="J16" i="1"/>
  <c r="J40" i="1" s="1"/>
  <c r="J20" i="1"/>
  <c r="J44" i="1" s="1"/>
  <c r="I45" i="1"/>
  <c r="J45" i="1" l="1"/>
  <c r="K18" i="1"/>
  <c r="K42" i="1" s="1"/>
  <c r="K16" i="1"/>
  <c r="K40" i="1" s="1"/>
  <c r="K20" i="1"/>
  <c r="K44" i="1" s="1"/>
  <c r="K17" i="1"/>
  <c r="K41" i="1" s="1"/>
  <c r="K19" i="1"/>
  <c r="K43" i="1" s="1"/>
  <c r="L14" i="1"/>
  <c r="M12" i="1"/>
  <c r="M14" i="1" s="1"/>
  <c r="K45" i="1" l="1"/>
  <c r="M16" i="1"/>
  <c r="M40" i="1" s="1"/>
  <c r="M20" i="1"/>
  <c r="M44" i="1" s="1"/>
  <c r="M18" i="1"/>
  <c r="M42" i="1" s="1"/>
  <c r="M19" i="1"/>
  <c r="M43" i="1" s="1"/>
  <c r="M17" i="1"/>
  <c r="M41" i="1" s="1"/>
  <c r="L18" i="1"/>
  <c r="L42" i="1" s="1"/>
  <c r="L16" i="1"/>
  <c r="L40" i="1" s="1"/>
  <c r="L20" i="1"/>
  <c r="L44" i="1" s="1"/>
  <c r="L17" i="1"/>
  <c r="L41" i="1" s="1"/>
  <c r="L19" i="1"/>
  <c r="L43" i="1" s="1"/>
  <c r="L45" i="1" l="1"/>
  <c r="M45" i="1"/>
  <c r="C64" i="1" l="1"/>
  <c r="C66" i="1" s="1"/>
  <c r="C65" i="1" l="1"/>
</calcChain>
</file>

<file path=xl/sharedStrings.xml><?xml version="1.0" encoding="utf-8"?>
<sst xmlns="http://schemas.openxmlformats.org/spreadsheetml/2006/main" count="105" uniqueCount="55">
  <si>
    <t>SSWMB - SWEEP - District East</t>
  </si>
  <si>
    <t>Annexure J</t>
  </si>
  <si>
    <t>Unindexed Costs</t>
  </si>
  <si>
    <t>Denomination</t>
  </si>
  <si>
    <t>Residential and Commercial</t>
  </si>
  <si>
    <t>PKR per ton</t>
  </si>
  <si>
    <t>Bulk</t>
  </si>
  <si>
    <t>MRF</t>
  </si>
  <si>
    <t>Offals</t>
  </si>
  <si>
    <t>Mechanical sweeping and washing</t>
  </si>
  <si>
    <t>PKR per km</t>
  </si>
  <si>
    <t>Indexed Costs</t>
  </si>
  <si>
    <t>Indexation Factor</t>
  </si>
  <si>
    <t>Specified Tonnage and KMs - as per Annexure G</t>
  </si>
  <si>
    <t>Tons per day</t>
  </si>
  <si>
    <t>Tons for 3 days</t>
  </si>
  <si>
    <t>Kms per annum</t>
  </si>
  <si>
    <t>Specified Tonnage and KMs for O&amp;M Cost</t>
  </si>
  <si>
    <t>Tons per annum</t>
  </si>
  <si>
    <t>O&amp;M Cost</t>
  </si>
  <si>
    <t>PKR</t>
  </si>
  <si>
    <t>Total Cost</t>
  </si>
  <si>
    <t>Bid Price</t>
  </si>
  <si>
    <t>Bid Security</t>
  </si>
  <si>
    <t>Pre-Performance Security</t>
  </si>
  <si>
    <t>1st Year's Performance Security</t>
  </si>
  <si>
    <t>Year 0</t>
  </si>
  <si>
    <t>MRF Sale Quantity</t>
  </si>
  <si>
    <t>tons / day</t>
  </si>
  <si>
    <t>a</t>
  </si>
  <si>
    <t>MRF Sale Price</t>
  </si>
  <si>
    <t>PKR / ton</t>
  </si>
  <si>
    <t>b</t>
  </si>
  <si>
    <t>MRF Revenue</t>
  </si>
  <si>
    <t>PKR / day</t>
  </si>
  <si>
    <t>c = a x b</t>
  </si>
  <si>
    <t>MRF Waste Collection</t>
  </si>
  <si>
    <t>tons</t>
  </si>
  <si>
    <t>d</t>
  </si>
  <si>
    <t>MRF Collection Cost including Residual GTS to LFS Transfer</t>
  </si>
  <si>
    <t>PKR / Ton</t>
  </si>
  <si>
    <t>e</t>
  </si>
  <si>
    <t>MRF Processing Cost - Fixed</t>
  </si>
  <si>
    <t>f</t>
  </si>
  <si>
    <t>MRF Processing Cost - Variable</t>
  </si>
  <si>
    <t>g</t>
  </si>
  <si>
    <t>MRF Cost</t>
  </si>
  <si>
    <t>h = e + f + g</t>
  </si>
  <si>
    <t>Total MRF Cost</t>
  </si>
  <si>
    <t>i = h x d</t>
  </si>
  <si>
    <t>j = i - c</t>
  </si>
  <si>
    <t>MRF Tariff</t>
  </si>
  <si>
    <t>l = k / d</t>
  </si>
  <si>
    <t>Net Cost / (Benefit) from MRF Facility (Unindexed)</t>
  </si>
  <si>
    <t>MRF Net Cost / (Benefit) to SSWMB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</si>
</sst>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Year &quot;0"/>
    <numFmt numFmtId="165" formatCode="_(* #,##0_);_(* \(#,##0\);_(* &quot;-&quot;??_);_(@_)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Bierstadt"/>
      <family val="2"/>
    </font>
    <font>
      <sz val="10"/>
      <name val="Bierstadt"/>
      <family val="2"/>
    </font>
    <font>
      <b/>
      <sz val="11"/>
      <color theme="1"/>
      <name val="Bierstadt"/>
      <family val="2"/>
    </font>
    <font>
      <sz val="10"/>
      <color theme="1"/>
      <name val="Bierstadt"/>
      <family val="2"/>
    </font>
    <font>
      <b/>
      <sz val="10"/>
      <color theme="1"/>
      <name val="Bierstadt"/>
      <family val="2"/>
    </font>
    <font>
      <b/>
      <sz val="10"/>
      <color theme="1" tint="0.249977111117893"/>
      <name val="Bierstadt"/>
      <family val="2"/>
    </font>
    <font>
      <b/>
      <sz val="10"/>
      <name val="Bierstadt"/>
      <family val="2"/>
    </font>
    <font>
      <sz val="10"/>
      <color rgb="FFC00000"/>
      <name val="Bierstadt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600"/>
        <bgColor indexed="64"/>
      </patternFill>
    </fill>
    <fill>
      <patternFill patternType="solid">
        <fgColor rgb="FFFFF6A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165" fontId="8" fillId="6" borderId="0" xfId="1" applyNumberFormat="1" applyFont="1" applyFill="1" applyProtection="1">
      <protection locked="0"/>
    </xf>
    <xf numFmtId="165" fontId="8" fillId="6" borderId="0" xfId="1" applyNumberFormat="1" applyFont="1" applyFill="1" applyBorder="1" applyProtection="1">
      <protection locked="0"/>
    </xf>
    <xf numFmtId="165" fontId="8" fillId="6" borderId="7" xfId="1" applyNumberFormat="1" applyFont="1" applyFill="1" applyBorder="1" applyProtection="1">
      <protection locked="0"/>
    </xf>
    <xf numFmtId="165" fontId="6" fillId="6" borderId="0" xfId="1" applyNumberFormat="1" applyFont="1" applyFill="1" applyBorder="1" applyProtection="1">
      <protection locked="0"/>
    </xf>
    <xf numFmtId="165" fontId="6" fillId="6" borderId="7" xfId="1" applyNumberFormat="1" applyFont="1" applyFill="1" applyBorder="1" applyProtection="1">
      <protection locked="0"/>
    </xf>
    <xf numFmtId="0" fontId="2" fillId="5" borderId="0" xfId="0" applyFont="1" applyFill="1"/>
    <xf numFmtId="0" fontId="3" fillId="5" borderId="0" xfId="0" applyFont="1" applyFill="1"/>
    <xf numFmtId="165" fontId="10" fillId="5" borderId="0" xfId="1" applyNumberFormat="1" applyFont="1" applyFill="1" applyProtection="1"/>
    <xf numFmtId="0" fontId="3" fillId="2" borderId="0" xfId="0" applyFont="1" applyFill="1"/>
    <xf numFmtId="0" fontId="4" fillId="3" borderId="0" xfId="0" applyFont="1" applyFill="1"/>
    <xf numFmtId="0" fontId="5" fillId="3" borderId="0" xfId="0" applyFont="1" applyFill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164" fontId="7" fillId="5" borderId="0" xfId="0" applyNumberFormat="1" applyFont="1" applyFill="1" applyAlignment="1">
      <alignment horizontal="center"/>
    </xf>
    <xf numFmtId="165" fontId="3" fillId="0" borderId="0" xfId="1" applyNumberFormat="1" applyFont="1" applyFill="1" applyProtection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9" fillId="0" borderId="0" xfId="2" applyNumberFormat="1" applyFont="1" applyAlignment="1" applyProtection="1">
      <alignment horizontal="center"/>
    </xf>
    <xf numFmtId="43" fontId="5" fillId="0" borderId="0" xfId="1" applyFont="1" applyProtection="1"/>
    <xf numFmtId="165" fontId="5" fillId="0" borderId="0" xfId="1" applyNumberFormat="1" applyFont="1" applyProtection="1"/>
    <xf numFmtId="165" fontId="5" fillId="0" borderId="0" xfId="0" applyNumberFormat="1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/>
    <xf numFmtId="0" fontId="6" fillId="5" borderId="3" xfId="0" applyFont="1" applyFill="1" applyBorder="1"/>
    <xf numFmtId="0" fontId="6" fillId="5" borderId="4" xfId="0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164" fontId="7" fillId="5" borderId="5" xfId="0" applyNumberFormat="1" applyFont="1" applyFill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165" fontId="9" fillId="0" borderId="0" xfId="1" applyNumberFormat="1" applyFont="1" applyFill="1" applyBorder="1" applyProtection="1"/>
    <xf numFmtId="165" fontId="9" fillId="0" borderId="7" xfId="1" applyNumberFormat="1" applyFont="1" applyFill="1" applyBorder="1" applyProtection="1"/>
    <xf numFmtId="165" fontId="5" fillId="0" borderId="0" xfId="1" applyNumberFormat="1" applyFont="1" applyBorder="1" applyProtection="1"/>
    <xf numFmtId="165" fontId="5" fillId="0" borderId="7" xfId="1" applyNumberFormat="1" applyFont="1" applyBorder="1" applyProtection="1"/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165" fontId="5" fillId="0" borderId="9" xfId="1" applyNumberFormat="1" applyFont="1" applyBorder="1" applyProtection="1"/>
    <xf numFmtId="165" fontId="5" fillId="0" borderId="10" xfId="1" applyNumberFormat="1" applyFont="1" applyBorder="1" applyProtection="1"/>
    <xf numFmtId="0" fontId="6" fillId="4" borderId="2" xfId="0" applyFont="1" applyFill="1" applyBorder="1"/>
    <xf numFmtId="165" fontId="5" fillId="4" borderId="2" xfId="1" applyNumberFormat="1" applyFont="1" applyFill="1" applyBorder="1" applyAlignment="1" applyProtection="1">
      <alignment horizontal="center"/>
    </xf>
    <xf numFmtId="165" fontId="5" fillId="0" borderId="0" xfId="1" applyNumberFormat="1" applyFont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6A3"/>
      <color rgb="FFFF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DB681-0FB1-486B-8727-35511D888B1A}">
  <dimension ref="A1:M69"/>
  <sheetViews>
    <sheetView tabSelected="1" topLeftCell="A19" zoomScale="40" zoomScaleNormal="40" workbookViewId="0">
      <selection activeCell="E55" sqref="E55:M57"/>
    </sheetView>
  </sheetViews>
  <sheetFormatPr defaultColWidth="0" defaultRowHeight="12.75"/>
  <cols>
    <col min="1" max="1" width="1.875" style="13" customWidth="1"/>
    <col min="2" max="2" width="52.25" style="13" bestFit="1" customWidth="1"/>
    <col min="3" max="3" width="17.375" style="14" customWidth="1"/>
    <col min="4" max="4" width="17.375" style="13" customWidth="1"/>
    <col min="5" max="13" width="18.125" style="13" customWidth="1"/>
    <col min="14" max="16384" width="8.875" style="13" hidden="1"/>
  </cols>
  <sheetData>
    <row r="1" spans="1:13" s="9" customFormat="1" ht="15">
      <c r="A1" s="6" t="s">
        <v>0</v>
      </c>
      <c r="B1" s="7"/>
      <c r="C1" s="7"/>
      <c r="D1" s="8"/>
      <c r="E1" s="8"/>
      <c r="F1" s="7"/>
      <c r="G1" s="7"/>
      <c r="H1" s="7"/>
      <c r="I1" s="7"/>
      <c r="J1" s="7"/>
      <c r="K1" s="7"/>
      <c r="L1" s="7"/>
      <c r="M1" s="7"/>
    </row>
    <row r="2" spans="1:13" s="11" customFormat="1" ht="15">
      <c r="A2" s="10" t="s">
        <v>1</v>
      </c>
    </row>
    <row r="3" spans="1:13" ht="15">
      <c r="A3" s="12"/>
    </row>
    <row r="4" spans="1:13">
      <c r="B4" s="15" t="s">
        <v>2</v>
      </c>
      <c r="C4" s="16" t="s">
        <v>3</v>
      </c>
      <c r="D4" s="17"/>
      <c r="E4" s="18">
        <v>1</v>
      </c>
      <c r="F4" s="18">
        <f>E4+1</f>
        <v>2</v>
      </c>
      <c r="G4" s="18">
        <f t="shared" ref="G4:M4" si="0">F4+1</f>
        <v>3</v>
      </c>
      <c r="H4" s="18">
        <f t="shared" si="0"/>
        <v>4</v>
      </c>
      <c r="I4" s="18">
        <f t="shared" si="0"/>
        <v>5</v>
      </c>
      <c r="J4" s="18">
        <f t="shared" si="0"/>
        <v>6</v>
      </c>
      <c r="K4" s="18">
        <f t="shared" si="0"/>
        <v>7</v>
      </c>
      <c r="L4" s="18">
        <f t="shared" si="0"/>
        <v>8</v>
      </c>
      <c r="M4" s="18">
        <f t="shared" si="0"/>
        <v>9</v>
      </c>
    </row>
    <row r="6" spans="1:13">
      <c r="B6" s="13" t="s">
        <v>4</v>
      </c>
      <c r="C6" s="14" t="s">
        <v>5</v>
      </c>
      <c r="E6" s="1"/>
      <c r="F6" s="1"/>
      <c r="G6" s="1"/>
      <c r="H6" s="1"/>
      <c r="I6" s="1"/>
      <c r="J6" s="1"/>
      <c r="K6" s="1"/>
      <c r="L6" s="1"/>
      <c r="M6" s="1"/>
    </row>
    <row r="7" spans="1:13">
      <c r="B7" s="13" t="s">
        <v>6</v>
      </c>
      <c r="C7" s="14" t="s">
        <v>5</v>
      </c>
      <c r="E7" s="1"/>
      <c r="F7" s="1"/>
      <c r="G7" s="1"/>
      <c r="H7" s="1"/>
      <c r="I7" s="1"/>
      <c r="J7" s="1"/>
      <c r="K7" s="1"/>
      <c r="L7" s="1"/>
      <c r="M7" s="1"/>
    </row>
    <row r="8" spans="1:13">
      <c r="B8" s="13" t="s">
        <v>7</v>
      </c>
      <c r="C8" s="14" t="s">
        <v>5</v>
      </c>
      <c r="E8" s="19">
        <f>E62</f>
        <v>0</v>
      </c>
      <c r="F8" s="19">
        <f t="shared" ref="F8:M8" si="1">F62</f>
        <v>0</v>
      </c>
      <c r="G8" s="19">
        <f t="shared" si="1"/>
        <v>0</v>
      </c>
      <c r="H8" s="19">
        <f t="shared" si="1"/>
        <v>0</v>
      </c>
      <c r="I8" s="19">
        <f t="shared" si="1"/>
        <v>0</v>
      </c>
      <c r="J8" s="19">
        <f t="shared" si="1"/>
        <v>0</v>
      </c>
      <c r="K8" s="19">
        <f t="shared" si="1"/>
        <v>0</v>
      </c>
      <c r="L8" s="19">
        <f t="shared" si="1"/>
        <v>0</v>
      </c>
      <c r="M8" s="19">
        <f t="shared" si="1"/>
        <v>0</v>
      </c>
    </row>
    <row r="9" spans="1:13">
      <c r="B9" s="13" t="s">
        <v>8</v>
      </c>
      <c r="C9" s="14" t="s">
        <v>5</v>
      </c>
      <c r="E9" s="1"/>
      <c r="F9" s="1"/>
      <c r="G9" s="1"/>
      <c r="H9" s="1"/>
      <c r="I9" s="1"/>
      <c r="J9" s="1"/>
      <c r="K9" s="1"/>
      <c r="L9" s="1"/>
      <c r="M9" s="1"/>
    </row>
    <row r="10" spans="1:13">
      <c r="B10" s="13" t="s">
        <v>9</v>
      </c>
      <c r="C10" s="14" t="s">
        <v>10</v>
      </c>
      <c r="E10" s="1"/>
      <c r="F10" s="1"/>
      <c r="G10" s="1"/>
      <c r="H10" s="1"/>
      <c r="I10" s="1"/>
      <c r="J10" s="1"/>
      <c r="K10" s="1"/>
      <c r="L10" s="1"/>
      <c r="M10" s="1"/>
    </row>
    <row r="12" spans="1:13">
      <c r="B12" s="15" t="s">
        <v>11</v>
      </c>
      <c r="C12" s="16" t="s">
        <v>3</v>
      </c>
      <c r="D12" s="17"/>
      <c r="E12" s="18">
        <v>1</v>
      </c>
      <c r="F12" s="18">
        <f>E12+1</f>
        <v>2</v>
      </c>
      <c r="G12" s="18">
        <f t="shared" ref="G12:M12" si="2">F12+1</f>
        <v>3</v>
      </c>
      <c r="H12" s="18">
        <f t="shared" si="2"/>
        <v>4</v>
      </c>
      <c r="I12" s="18">
        <f t="shared" si="2"/>
        <v>5</v>
      </c>
      <c r="J12" s="18">
        <f t="shared" si="2"/>
        <v>6</v>
      </c>
      <c r="K12" s="18">
        <f t="shared" si="2"/>
        <v>7</v>
      </c>
      <c r="L12" s="18">
        <f t="shared" si="2"/>
        <v>8</v>
      </c>
      <c r="M12" s="18">
        <f t="shared" si="2"/>
        <v>9</v>
      </c>
    </row>
    <row r="13" spans="1:13">
      <c r="B13" s="20"/>
      <c r="C13" s="21"/>
      <c r="D13" s="14"/>
      <c r="E13" s="22"/>
      <c r="F13" s="22"/>
      <c r="G13" s="22"/>
      <c r="H13" s="22"/>
      <c r="I13" s="22"/>
      <c r="J13" s="22"/>
      <c r="K13" s="22"/>
      <c r="L13" s="22"/>
      <c r="M13" s="22"/>
    </row>
    <row r="14" spans="1:13">
      <c r="B14" s="13" t="s">
        <v>12</v>
      </c>
      <c r="D14" s="23">
        <v>6.5000000000000002E-2</v>
      </c>
      <c r="E14" s="24">
        <f>(1+$D$14)^(E12-1)</f>
        <v>1</v>
      </c>
      <c r="F14" s="24">
        <f t="shared" ref="F14:M14" si="3">(1+$D$14)^(F12-1)</f>
        <v>1.0649999999999999</v>
      </c>
      <c r="G14" s="24">
        <f t="shared" si="3"/>
        <v>1.1342249999999998</v>
      </c>
      <c r="H14" s="24">
        <f t="shared" si="3"/>
        <v>1.2079496249999997</v>
      </c>
      <c r="I14" s="24">
        <f t="shared" si="3"/>
        <v>1.2864663506249996</v>
      </c>
      <c r="J14" s="24">
        <f t="shared" si="3"/>
        <v>1.3700866634156246</v>
      </c>
      <c r="K14" s="24">
        <f t="shared" si="3"/>
        <v>1.4591422965376399</v>
      </c>
      <c r="L14" s="24">
        <f t="shared" si="3"/>
        <v>1.5539865458125863</v>
      </c>
      <c r="M14" s="24">
        <f t="shared" si="3"/>
        <v>1.6549956712904044</v>
      </c>
    </row>
    <row r="16" spans="1:13">
      <c r="B16" s="13" t="s">
        <v>4</v>
      </c>
      <c r="C16" s="14" t="s">
        <v>5</v>
      </c>
      <c r="D16" s="23">
        <v>0.770273660251654</v>
      </c>
      <c r="E16" s="25">
        <f>(E6*$D$16*E14)+(E6*(1-$D$16))</f>
        <v>0</v>
      </c>
      <c r="F16" s="25">
        <f t="shared" ref="F16:M16" si="4">(F6*$D$16*F14)+(F6*(1-$D$16))</f>
        <v>0</v>
      </c>
      <c r="G16" s="25">
        <f t="shared" si="4"/>
        <v>0</v>
      </c>
      <c r="H16" s="25">
        <f t="shared" si="4"/>
        <v>0</v>
      </c>
      <c r="I16" s="25">
        <f t="shared" si="4"/>
        <v>0</v>
      </c>
      <c r="J16" s="25">
        <f t="shared" si="4"/>
        <v>0</v>
      </c>
      <c r="K16" s="25">
        <f t="shared" si="4"/>
        <v>0</v>
      </c>
      <c r="L16" s="25">
        <f t="shared" si="4"/>
        <v>0</v>
      </c>
      <c r="M16" s="25">
        <f t="shared" si="4"/>
        <v>0</v>
      </c>
    </row>
    <row r="17" spans="2:13">
      <c r="B17" s="13" t="s">
        <v>6</v>
      </c>
      <c r="C17" s="14" t="s">
        <v>5</v>
      </c>
      <c r="D17" s="23">
        <v>0.81032817322177086</v>
      </c>
      <c r="E17" s="25">
        <f>(E7*$D$17*E14)+(E7*(1-$D$17))</f>
        <v>0</v>
      </c>
      <c r="F17" s="25">
        <f t="shared" ref="F17:M17" si="5">(F7*$D$17*F14)+(F7*(1-$D$17))</f>
        <v>0</v>
      </c>
      <c r="G17" s="25">
        <f t="shared" si="5"/>
        <v>0</v>
      </c>
      <c r="H17" s="25">
        <f t="shared" si="5"/>
        <v>0</v>
      </c>
      <c r="I17" s="25">
        <f t="shared" si="5"/>
        <v>0</v>
      </c>
      <c r="J17" s="25">
        <f t="shared" si="5"/>
        <v>0</v>
      </c>
      <c r="K17" s="25">
        <f t="shared" si="5"/>
        <v>0</v>
      </c>
      <c r="L17" s="25">
        <f t="shared" si="5"/>
        <v>0</v>
      </c>
      <c r="M17" s="25">
        <f t="shared" si="5"/>
        <v>0</v>
      </c>
    </row>
    <row r="18" spans="2:13">
      <c r="B18" s="13" t="s">
        <v>7</v>
      </c>
      <c r="C18" s="14" t="s">
        <v>5</v>
      </c>
      <c r="D18" s="23">
        <v>1</v>
      </c>
      <c r="E18" s="25">
        <f>(E8*$D$18*E14)+(E8*(1-$D$18))</f>
        <v>0</v>
      </c>
      <c r="F18" s="25">
        <f t="shared" ref="F18:M18" si="6">(F8*$D$18*F14)+(F8*(1-$D$18))</f>
        <v>0</v>
      </c>
      <c r="G18" s="25">
        <f t="shared" si="6"/>
        <v>0</v>
      </c>
      <c r="H18" s="25">
        <f t="shared" si="6"/>
        <v>0</v>
      </c>
      <c r="I18" s="25">
        <f t="shared" si="6"/>
        <v>0</v>
      </c>
      <c r="J18" s="25">
        <f t="shared" si="6"/>
        <v>0</v>
      </c>
      <c r="K18" s="25">
        <f t="shared" si="6"/>
        <v>0</v>
      </c>
      <c r="L18" s="25">
        <f t="shared" si="6"/>
        <v>0</v>
      </c>
      <c r="M18" s="25">
        <f t="shared" si="6"/>
        <v>0</v>
      </c>
    </row>
    <row r="19" spans="2:13">
      <c r="B19" s="13" t="s">
        <v>8</v>
      </c>
      <c r="C19" s="14" t="s">
        <v>5</v>
      </c>
      <c r="D19" s="23">
        <v>0.770273660251654</v>
      </c>
      <c r="E19" s="25">
        <f>(E9*$D$19*E14)+(E9*(1-$D$19))</f>
        <v>0</v>
      </c>
      <c r="F19" s="25">
        <f t="shared" ref="F19:M19" si="7">(F9*$D$19*F14)+(F9*(1-$D$19))</f>
        <v>0</v>
      </c>
      <c r="G19" s="25">
        <f t="shared" si="7"/>
        <v>0</v>
      </c>
      <c r="H19" s="25">
        <f t="shared" si="7"/>
        <v>0</v>
      </c>
      <c r="I19" s="25">
        <f t="shared" si="7"/>
        <v>0</v>
      </c>
      <c r="J19" s="25">
        <f t="shared" si="7"/>
        <v>0</v>
      </c>
      <c r="K19" s="25">
        <f t="shared" si="7"/>
        <v>0</v>
      </c>
      <c r="L19" s="25">
        <f t="shared" si="7"/>
        <v>0</v>
      </c>
      <c r="M19" s="25">
        <f t="shared" si="7"/>
        <v>0</v>
      </c>
    </row>
    <row r="20" spans="2:13">
      <c r="B20" s="13" t="s">
        <v>9</v>
      </c>
      <c r="C20" s="14" t="s">
        <v>10</v>
      </c>
      <c r="D20" s="23">
        <v>0.3721897490948306</v>
      </c>
      <c r="E20" s="25">
        <f>(E10*$D$20*E14)+(E10*(1-$D$20))</f>
        <v>0</v>
      </c>
      <c r="F20" s="25">
        <f t="shared" ref="F20:M20" si="8">(F10*$D$20*F14)+(F10*(1-$D$20))</f>
        <v>0</v>
      </c>
      <c r="G20" s="25">
        <f t="shared" si="8"/>
        <v>0</v>
      </c>
      <c r="H20" s="25">
        <f t="shared" si="8"/>
        <v>0</v>
      </c>
      <c r="I20" s="25">
        <f t="shared" si="8"/>
        <v>0</v>
      </c>
      <c r="J20" s="25">
        <f t="shared" si="8"/>
        <v>0</v>
      </c>
      <c r="K20" s="25">
        <f t="shared" si="8"/>
        <v>0</v>
      </c>
      <c r="L20" s="25">
        <f t="shared" si="8"/>
        <v>0</v>
      </c>
      <c r="M20" s="25">
        <f t="shared" si="8"/>
        <v>0</v>
      </c>
    </row>
    <row r="22" spans="2:13">
      <c r="B22" s="15" t="s">
        <v>13</v>
      </c>
      <c r="C22" s="16" t="s">
        <v>3</v>
      </c>
      <c r="D22" s="17"/>
      <c r="E22" s="18">
        <v>1</v>
      </c>
      <c r="F22" s="18">
        <f>E22+1</f>
        <v>2</v>
      </c>
      <c r="G22" s="18">
        <f t="shared" ref="G22:M22" si="9">F22+1</f>
        <v>3</v>
      </c>
      <c r="H22" s="18">
        <f t="shared" si="9"/>
        <v>4</v>
      </c>
      <c r="I22" s="18">
        <f t="shared" si="9"/>
        <v>5</v>
      </c>
      <c r="J22" s="18">
        <f t="shared" si="9"/>
        <v>6</v>
      </c>
      <c r="K22" s="18">
        <f t="shared" si="9"/>
        <v>7</v>
      </c>
      <c r="L22" s="18">
        <f t="shared" si="9"/>
        <v>8</v>
      </c>
      <c r="M22" s="18">
        <f t="shared" si="9"/>
        <v>9</v>
      </c>
    </row>
    <row r="24" spans="2:13">
      <c r="B24" s="13" t="s">
        <v>4</v>
      </c>
      <c r="C24" s="14" t="s">
        <v>14</v>
      </c>
      <c r="E24" s="25">
        <v>1551</v>
      </c>
      <c r="F24" s="25">
        <v>1591.4888549999998</v>
      </c>
      <c r="G24" s="25">
        <v>1633.0346715597746</v>
      </c>
      <c r="H24" s="25">
        <v>1675.6650416608422</v>
      </c>
      <c r="I24" s="25">
        <v>1719.4082775733984</v>
      </c>
      <c r="J24" s="25">
        <v>1764.2934306594516</v>
      </c>
      <c r="K24" s="25">
        <v>1810.3503106668163</v>
      </c>
      <c r="L24" s="25">
        <v>1857.6095055267733</v>
      </c>
      <c r="M24" s="25">
        <v>1906.1024016685496</v>
      </c>
    </row>
    <row r="25" spans="2:13">
      <c r="B25" s="13" t="s">
        <v>6</v>
      </c>
      <c r="C25" s="14" t="s">
        <v>14</v>
      </c>
      <c r="E25" s="25">
        <v>377</v>
      </c>
      <c r="F25" s="25">
        <v>386.84158499999995</v>
      </c>
      <c r="G25" s="25">
        <v>396.94008457642491</v>
      </c>
      <c r="H25" s="25">
        <v>407.30220548429241</v>
      </c>
      <c r="I25" s="25">
        <v>417.9348295584598</v>
      </c>
      <c r="J25" s="25">
        <v>428.84501828408332</v>
      </c>
      <c r="K25" s="25">
        <v>440.04001748638922</v>
      </c>
      <c r="L25" s="25">
        <v>451.52726214287134</v>
      </c>
      <c r="M25" s="25">
        <v>463.31438132111089</v>
      </c>
    </row>
    <row r="26" spans="2:13">
      <c r="B26" s="13" t="s">
        <v>7</v>
      </c>
      <c r="C26" s="14" t="s">
        <v>14</v>
      </c>
      <c r="E26" s="25">
        <v>589</v>
      </c>
      <c r="F26" s="25">
        <v>604.37584499999991</v>
      </c>
      <c r="G26" s="25">
        <v>620.15307643372478</v>
      </c>
      <c r="H26" s="25">
        <v>636.34217249402707</v>
      </c>
      <c r="I26" s="25">
        <v>652.95388490698349</v>
      </c>
      <c r="J26" s="25">
        <v>669.99924607248022</v>
      </c>
      <c r="K26" s="25">
        <v>687.48957639120215</v>
      </c>
      <c r="L26" s="25">
        <v>705.43649178289434</v>
      </c>
      <c r="M26" s="25">
        <v>723.85191140088671</v>
      </c>
    </row>
    <row r="27" spans="2:13">
      <c r="B27" s="13" t="s">
        <v>8</v>
      </c>
      <c r="C27" s="14" t="s">
        <v>15</v>
      </c>
      <c r="E27" s="25">
        <v>18217</v>
      </c>
      <c r="F27" s="25">
        <v>18599.557000000001</v>
      </c>
      <c r="G27" s="25">
        <v>18990.147697</v>
      </c>
      <c r="H27" s="25">
        <v>19388.940798636999</v>
      </c>
      <c r="I27" s="25">
        <v>19796.108555408377</v>
      </c>
      <c r="J27" s="25">
        <v>20211.826835071952</v>
      </c>
      <c r="K27" s="25">
        <v>20636.275198608462</v>
      </c>
      <c r="L27" s="25">
        <v>21069.636977779239</v>
      </c>
      <c r="M27" s="25">
        <v>21512.099354312602</v>
      </c>
    </row>
    <row r="28" spans="2:13">
      <c r="B28" s="13" t="s">
        <v>9</v>
      </c>
      <c r="C28" s="14" t="s">
        <v>16</v>
      </c>
      <c r="E28" s="25">
        <v>67525</v>
      </c>
      <c r="F28" s="25">
        <v>67525</v>
      </c>
      <c r="G28" s="25">
        <v>67525</v>
      </c>
      <c r="H28" s="25">
        <v>67525</v>
      </c>
      <c r="I28" s="25">
        <v>67525</v>
      </c>
      <c r="J28" s="25">
        <v>67525</v>
      </c>
      <c r="K28" s="25">
        <v>67525</v>
      </c>
      <c r="L28" s="25">
        <v>67525</v>
      </c>
      <c r="M28" s="25">
        <v>67525</v>
      </c>
    </row>
    <row r="30" spans="2:13">
      <c r="B30" s="15" t="s">
        <v>17</v>
      </c>
      <c r="C30" s="16" t="s">
        <v>3</v>
      </c>
      <c r="D30" s="17"/>
      <c r="E30" s="18">
        <v>1</v>
      </c>
      <c r="F30" s="18">
        <f>E30+1</f>
        <v>2</v>
      </c>
      <c r="G30" s="18">
        <f t="shared" ref="G30:M30" si="10">F30+1</f>
        <v>3</v>
      </c>
      <c r="H30" s="18">
        <f t="shared" si="10"/>
        <v>4</v>
      </c>
      <c r="I30" s="18">
        <f t="shared" si="10"/>
        <v>5</v>
      </c>
      <c r="J30" s="18">
        <f t="shared" si="10"/>
        <v>6</v>
      </c>
      <c r="K30" s="18">
        <f t="shared" si="10"/>
        <v>7</v>
      </c>
      <c r="L30" s="18">
        <f t="shared" si="10"/>
        <v>8</v>
      </c>
      <c r="M30" s="18">
        <f t="shared" si="10"/>
        <v>9</v>
      </c>
    </row>
    <row r="32" spans="2:13">
      <c r="B32" s="13" t="s">
        <v>4</v>
      </c>
      <c r="C32" s="14" t="s">
        <v>18</v>
      </c>
      <c r="E32" s="26">
        <f>E24*27*12</f>
        <v>502524</v>
      </c>
      <c r="F32" s="26">
        <f t="shared" ref="F32:M32" si="11">F24*27*12</f>
        <v>515642.38901999989</v>
      </c>
      <c r="G32" s="26">
        <f t="shared" si="11"/>
        <v>529103.23358536698</v>
      </c>
      <c r="H32" s="26">
        <f t="shared" si="11"/>
        <v>542915.47349811287</v>
      </c>
      <c r="I32" s="26">
        <f t="shared" si="11"/>
        <v>557088.28193378111</v>
      </c>
      <c r="J32" s="26">
        <f t="shared" si="11"/>
        <v>571631.07153366227</v>
      </c>
      <c r="K32" s="26">
        <f t="shared" si="11"/>
        <v>586553.50065604842</v>
      </c>
      <c r="L32" s="26">
        <f t="shared" si="11"/>
        <v>601865.47979067452</v>
      </c>
      <c r="M32" s="26">
        <f t="shared" si="11"/>
        <v>617577.17814061011</v>
      </c>
    </row>
    <row r="33" spans="2:13">
      <c r="B33" s="13" t="s">
        <v>6</v>
      </c>
      <c r="C33" s="14" t="s">
        <v>18</v>
      </c>
      <c r="E33" s="26">
        <f t="shared" ref="E33:M34" si="12">E25*27*12</f>
        <v>122148</v>
      </c>
      <c r="F33" s="26">
        <f t="shared" si="12"/>
        <v>125336.67353999997</v>
      </c>
      <c r="G33" s="26">
        <f t="shared" si="12"/>
        <v>128608.58740276168</v>
      </c>
      <c r="H33" s="26">
        <f t="shared" si="12"/>
        <v>131965.91457691073</v>
      </c>
      <c r="I33" s="26">
        <f t="shared" si="12"/>
        <v>135410.88477694098</v>
      </c>
      <c r="J33" s="26">
        <f t="shared" si="12"/>
        <v>138945.78592404301</v>
      </c>
      <c r="K33" s="26">
        <f t="shared" si="12"/>
        <v>142572.96566559011</v>
      </c>
      <c r="L33" s="26">
        <f t="shared" si="12"/>
        <v>146294.83293429032</v>
      </c>
      <c r="M33" s="26">
        <f t="shared" si="12"/>
        <v>150113.85954803994</v>
      </c>
    </row>
    <row r="34" spans="2:13">
      <c r="B34" s="13" t="s">
        <v>7</v>
      </c>
      <c r="C34" s="14" t="s">
        <v>18</v>
      </c>
      <c r="E34" s="26">
        <f t="shared" si="12"/>
        <v>190836</v>
      </c>
      <c r="F34" s="26">
        <f t="shared" si="12"/>
        <v>195817.77377999999</v>
      </c>
      <c r="G34" s="26">
        <f t="shared" si="12"/>
        <v>200929.5967645268</v>
      </c>
      <c r="H34" s="26">
        <f t="shared" si="12"/>
        <v>206174.86388806475</v>
      </c>
      <c r="I34" s="26">
        <f t="shared" si="12"/>
        <v>211557.05870986267</v>
      </c>
      <c r="J34" s="26">
        <f t="shared" si="12"/>
        <v>217079.7557274836</v>
      </c>
      <c r="K34" s="26">
        <f t="shared" si="12"/>
        <v>222746.62275074952</v>
      </c>
      <c r="L34" s="26">
        <f t="shared" si="12"/>
        <v>228561.42333765776</v>
      </c>
      <c r="M34" s="26">
        <f t="shared" si="12"/>
        <v>234528.01929388731</v>
      </c>
    </row>
    <row r="35" spans="2:13">
      <c r="B35" s="13" t="s">
        <v>8</v>
      </c>
      <c r="C35" s="14" t="s">
        <v>15</v>
      </c>
      <c r="E35" s="26">
        <f>E27</f>
        <v>18217</v>
      </c>
      <c r="F35" s="26">
        <f t="shared" ref="F35:M36" si="13">F27</f>
        <v>18599.557000000001</v>
      </c>
      <c r="G35" s="26">
        <f t="shared" si="13"/>
        <v>18990.147697</v>
      </c>
      <c r="H35" s="26">
        <f t="shared" si="13"/>
        <v>19388.940798636999</v>
      </c>
      <c r="I35" s="26">
        <f t="shared" si="13"/>
        <v>19796.108555408377</v>
      </c>
      <c r="J35" s="26">
        <f t="shared" si="13"/>
        <v>20211.826835071952</v>
      </c>
      <c r="K35" s="26">
        <f t="shared" si="13"/>
        <v>20636.275198608462</v>
      </c>
      <c r="L35" s="26">
        <f t="shared" si="13"/>
        <v>21069.636977779239</v>
      </c>
      <c r="M35" s="26">
        <f t="shared" si="13"/>
        <v>21512.099354312602</v>
      </c>
    </row>
    <row r="36" spans="2:13">
      <c r="B36" s="13" t="s">
        <v>9</v>
      </c>
      <c r="C36" s="14" t="s">
        <v>16</v>
      </c>
      <c r="E36" s="26">
        <f>E28</f>
        <v>67525</v>
      </c>
      <c r="F36" s="26">
        <f t="shared" si="13"/>
        <v>67525</v>
      </c>
      <c r="G36" s="26">
        <f t="shared" si="13"/>
        <v>67525</v>
      </c>
      <c r="H36" s="26">
        <f t="shared" si="13"/>
        <v>67525</v>
      </c>
      <c r="I36" s="26">
        <f t="shared" si="13"/>
        <v>67525</v>
      </c>
      <c r="J36" s="26">
        <f t="shared" si="13"/>
        <v>67525</v>
      </c>
      <c r="K36" s="26">
        <f t="shared" si="13"/>
        <v>67525</v>
      </c>
      <c r="L36" s="26">
        <f t="shared" si="13"/>
        <v>67525</v>
      </c>
      <c r="M36" s="26">
        <f t="shared" si="13"/>
        <v>67525</v>
      </c>
    </row>
    <row r="38" spans="2:13">
      <c r="B38" s="15" t="s">
        <v>19</v>
      </c>
      <c r="C38" s="16" t="s">
        <v>3</v>
      </c>
      <c r="D38" s="17"/>
      <c r="E38" s="18">
        <v>1</v>
      </c>
      <c r="F38" s="18">
        <f>E38+1</f>
        <v>2</v>
      </c>
      <c r="G38" s="18">
        <f t="shared" ref="G38:M38" si="14">F38+1</f>
        <v>3</v>
      </c>
      <c r="H38" s="18">
        <f t="shared" si="14"/>
        <v>4</v>
      </c>
      <c r="I38" s="18">
        <f t="shared" si="14"/>
        <v>5</v>
      </c>
      <c r="J38" s="18">
        <f t="shared" si="14"/>
        <v>6</v>
      </c>
      <c r="K38" s="18">
        <f t="shared" si="14"/>
        <v>7</v>
      </c>
      <c r="L38" s="18">
        <f t="shared" si="14"/>
        <v>8</v>
      </c>
      <c r="M38" s="18">
        <f t="shared" si="14"/>
        <v>9</v>
      </c>
    </row>
    <row r="40" spans="2:13">
      <c r="B40" s="13" t="s">
        <v>4</v>
      </c>
      <c r="C40" s="14" t="s">
        <v>20</v>
      </c>
      <c r="E40" s="25">
        <f>E16*E32</f>
        <v>0</v>
      </c>
      <c r="F40" s="25">
        <f t="shared" ref="F40:M40" si="15">F16*F32</f>
        <v>0</v>
      </c>
      <c r="G40" s="25">
        <f t="shared" si="15"/>
        <v>0</v>
      </c>
      <c r="H40" s="25">
        <f t="shared" si="15"/>
        <v>0</v>
      </c>
      <c r="I40" s="25">
        <f t="shared" si="15"/>
        <v>0</v>
      </c>
      <c r="J40" s="25">
        <f t="shared" si="15"/>
        <v>0</v>
      </c>
      <c r="K40" s="25">
        <f t="shared" si="15"/>
        <v>0</v>
      </c>
      <c r="L40" s="25">
        <f t="shared" si="15"/>
        <v>0</v>
      </c>
      <c r="M40" s="25">
        <f t="shared" si="15"/>
        <v>0</v>
      </c>
    </row>
    <row r="41" spans="2:13">
      <c r="B41" s="13" t="s">
        <v>6</v>
      </c>
      <c r="C41" s="14" t="s">
        <v>20</v>
      </c>
      <c r="E41" s="25">
        <f t="shared" ref="E41:M44" si="16">E17*E33</f>
        <v>0</v>
      </c>
      <c r="F41" s="25">
        <f t="shared" si="16"/>
        <v>0</v>
      </c>
      <c r="G41" s="25">
        <f t="shared" si="16"/>
        <v>0</v>
      </c>
      <c r="H41" s="25">
        <f t="shared" si="16"/>
        <v>0</v>
      </c>
      <c r="I41" s="25">
        <f t="shared" si="16"/>
        <v>0</v>
      </c>
      <c r="J41" s="25">
        <f t="shared" si="16"/>
        <v>0</v>
      </c>
      <c r="K41" s="25">
        <f t="shared" si="16"/>
        <v>0</v>
      </c>
      <c r="L41" s="25">
        <f t="shared" si="16"/>
        <v>0</v>
      </c>
      <c r="M41" s="25">
        <f t="shared" si="16"/>
        <v>0</v>
      </c>
    </row>
    <row r="42" spans="2:13">
      <c r="B42" s="13" t="s">
        <v>7</v>
      </c>
      <c r="C42" s="14" t="s">
        <v>20</v>
      </c>
      <c r="E42" s="25">
        <f t="shared" si="16"/>
        <v>0</v>
      </c>
      <c r="F42" s="25">
        <f t="shared" si="16"/>
        <v>0</v>
      </c>
      <c r="G42" s="25">
        <f t="shared" si="16"/>
        <v>0</v>
      </c>
      <c r="H42" s="25">
        <f t="shared" si="16"/>
        <v>0</v>
      </c>
      <c r="I42" s="25">
        <f t="shared" si="16"/>
        <v>0</v>
      </c>
      <c r="J42" s="25">
        <f t="shared" si="16"/>
        <v>0</v>
      </c>
      <c r="K42" s="25">
        <f t="shared" si="16"/>
        <v>0</v>
      </c>
      <c r="L42" s="25">
        <f t="shared" si="16"/>
        <v>0</v>
      </c>
      <c r="M42" s="25">
        <f t="shared" si="16"/>
        <v>0</v>
      </c>
    </row>
    <row r="43" spans="2:13">
      <c r="B43" s="13" t="s">
        <v>8</v>
      </c>
      <c r="C43" s="14" t="s">
        <v>20</v>
      </c>
      <c r="E43" s="25">
        <f t="shared" si="16"/>
        <v>0</v>
      </c>
      <c r="F43" s="25">
        <f t="shared" si="16"/>
        <v>0</v>
      </c>
      <c r="G43" s="25">
        <f t="shared" si="16"/>
        <v>0</v>
      </c>
      <c r="H43" s="25">
        <f t="shared" si="16"/>
        <v>0</v>
      </c>
      <c r="I43" s="25">
        <f t="shared" si="16"/>
        <v>0</v>
      </c>
      <c r="J43" s="25">
        <f t="shared" si="16"/>
        <v>0</v>
      </c>
      <c r="K43" s="25">
        <f t="shared" si="16"/>
        <v>0</v>
      </c>
      <c r="L43" s="25">
        <f t="shared" si="16"/>
        <v>0</v>
      </c>
      <c r="M43" s="25">
        <f t="shared" si="16"/>
        <v>0</v>
      </c>
    </row>
    <row r="44" spans="2:13">
      <c r="B44" s="13" t="s">
        <v>9</v>
      </c>
      <c r="C44" s="14" t="s">
        <v>20</v>
      </c>
      <c r="E44" s="25">
        <f t="shared" si="16"/>
        <v>0</v>
      </c>
      <c r="F44" s="25">
        <f t="shared" si="16"/>
        <v>0</v>
      </c>
      <c r="G44" s="25">
        <f t="shared" si="16"/>
        <v>0</v>
      </c>
      <c r="H44" s="25">
        <f t="shared" si="16"/>
        <v>0</v>
      </c>
      <c r="I44" s="25">
        <f t="shared" si="16"/>
        <v>0</v>
      </c>
      <c r="J44" s="25">
        <f t="shared" si="16"/>
        <v>0</v>
      </c>
      <c r="K44" s="25">
        <f t="shared" si="16"/>
        <v>0</v>
      </c>
      <c r="L44" s="25">
        <f t="shared" si="16"/>
        <v>0</v>
      </c>
      <c r="M44" s="25">
        <f t="shared" si="16"/>
        <v>0</v>
      </c>
    </row>
    <row r="45" spans="2:13" ht="13.5" thickBot="1">
      <c r="B45" s="27" t="s">
        <v>21</v>
      </c>
      <c r="C45" s="28" t="s">
        <v>20</v>
      </c>
      <c r="D45" s="27"/>
      <c r="E45" s="29">
        <f>SUM(E40:E44)</f>
        <v>0</v>
      </c>
      <c r="F45" s="29">
        <f t="shared" ref="F45:M45" si="17">SUM(F40:F44)</f>
        <v>0</v>
      </c>
      <c r="G45" s="29">
        <f t="shared" si="17"/>
        <v>0</v>
      </c>
      <c r="H45" s="29">
        <f t="shared" si="17"/>
        <v>0</v>
      </c>
      <c r="I45" s="29">
        <f t="shared" si="17"/>
        <v>0</v>
      </c>
      <c r="J45" s="29">
        <f t="shared" si="17"/>
        <v>0</v>
      </c>
      <c r="K45" s="29">
        <f t="shared" si="17"/>
        <v>0</v>
      </c>
      <c r="L45" s="29">
        <f t="shared" si="17"/>
        <v>0</v>
      </c>
      <c r="M45" s="29">
        <f t="shared" si="17"/>
        <v>0</v>
      </c>
    </row>
    <row r="47" spans="2:13">
      <c r="B47" s="30" t="s">
        <v>53</v>
      </c>
      <c r="C47" s="31" t="s">
        <v>3</v>
      </c>
      <c r="D47" s="31" t="s">
        <v>26</v>
      </c>
      <c r="E47" s="32">
        <v>1</v>
      </c>
      <c r="F47" s="32">
        <f>E47+1</f>
        <v>2</v>
      </c>
      <c r="G47" s="32">
        <f t="shared" ref="G47:M47" si="18">F47+1</f>
        <v>3</v>
      </c>
      <c r="H47" s="32">
        <f t="shared" si="18"/>
        <v>4</v>
      </c>
      <c r="I47" s="32">
        <f t="shared" si="18"/>
        <v>5</v>
      </c>
      <c r="J47" s="32">
        <f t="shared" si="18"/>
        <v>6</v>
      </c>
      <c r="K47" s="32">
        <f t="shared" si="18"/>
        <v>7</v>
      </c>
      <c r="L47" s="32">
        <f t="shared" si="18"/>
        <v>8</v>
      </c>
      <c r="M47" s="33">
        <f t="shared" si="18"/>
        <v>9</v>
      </c>
    </row>
    <row r="48" spans="2:13">
      <c r="B48" s="34"/>
      <c r="M48" s="35"/>
    </row>
    <row r="49" spans="2:13">
      <c r="B49" s="34" t="s">
        <v>27</v>
      </c>
      <c r="C49" s="14" t="s">
        <v>28</v>
      </c>
      <c r="D49" s="14" t="s">
        <v>29</v>
      </c>
      <c r="E49" s="36">
        <v>100</v>
      </c>
      <c r="F49" s="36">
        <v>200</v>
      </c>
      <c r="G49" s="36">
        <v>200</v>
      </c>
      <c r="H49" s="36">
        <v>200</v>
      </c>
      <c r="I49" s="36">
        <v>200</v>
      </c>
      <c r="J49" s="36">
        <v>200</v>
      </c>
      <c r="K49" s="36">
        <v>200</v>
      </c>
      <c r="L49" s="36">
        <v>200</v>
      </c>
      <c r="M49" s="37">
        <v>200</v>
      </c>
    </row>
    <row r="50" spans="2:13">
      <c r="B50" s="34" t="s">
        <v>30</v>
      </c>
      <c r="C50" s="14" t="s">
        <v>31</v>
      </c>
      <c r="D50" s="14" t="s">
        <v>32</v>
      </c>
      <c r="E50" s="2"/>
      <c r="F50" s="2"/>
      <c r="G50" s="2"/>
      <c r="H50" s="2"/>
      <c r="I50" s="2"/>
      <c r="J50" s="2"/>
      <c r="K50" s="2"/>
      <c r="L50" s="2"/>
      <c r="M50" s="3"/>
    </row>
    <row r="51" spans="2:13">
      <c r="B51" s="34" t="s">
        <v>33</v>
      </c>
      <c r="C51" s="14" t="s">
        <v>34</v>
      </c>
      <c r="D51" s="14" t="s">
        <v>35</v>
      </c>
      <c r="E51" s="38">
        <f>E49*E50</f>
        <v>0</v>
      </c>
      <c r="F51" s="38">
        <f t="shared" ref="F51:M51" si="19">F49*F50</f>
        <v>0</v>
      </c>
      <c r="G51" s="38">
        <f t="shared" si="19"/>
        <v>0</v>
      </c>
      <c r="H51" s="38">
        <f t="shared" si="19"/>
        <v>0</v>
      </c>
      <c r="I51" s="38">
        <f t="shared" si="19"/>
        <v>0</v>
      </c>
      <c r="J51" s="38">
        <f t="shared" si="19"/>
        <v>0</v>
      </c>
      <c r="K51" s="38">
        <f t="shared" si="19"/>
        <v>0</v>
      </c>
      <c r="L51" s="38">
        <f t="shared" si="19"/>
        <v>0</v>
      </c>
      <c r="M51" s="39">
        <f t="shared" si="19"/>
        <v>0</v>
      </c>
    </row>
    <row r="52" spans="2:13">
      <c r="B52" s="34"/>
      <c r="D52" s="14"/>
      <c r="M52" s="35"/>
    </row>
    <row r="53" spans="2:13">
      <c r="B53" s="34" t="s">
        <v>36</v>
      </c>
      <c r="C53" s="14" t="s">
        <v>37</v>
      </c>
      <c r="D53" s="14" t="s">
        <v>38</v>
      </c>
      <c r="E53" s="38">
        <f t="shared" ref="E53:M53" si="20">E26</f>
        <v>589</v>
      </c>
      <c r="F53" s="38">
        <f t="shared" si="20"/>
        <v>604.37584499999991</v>
      </c>
      <c r="G53" s="38">
        <f t="shared" si="20"/>
        <v>620.15307643372478</v>
      </c>
      <c r="H53" s="38">
        <f t="shared" si="20"/>
        <v>636.34217249402707</v>
      </c>
      <c r="I53" s="38">
        <f t="shared" si="20"/>
        <v>652.95388490698349</v>
      </c>
      <c r="J53" s="38">
        <f t="shared" si="20"/>
        <v>669.99924607248022</v>
      </c>
      <c r="K53" s="38">
        <f t="shared" si="20"/>
        <v>687.48957639120215</v>
      </c>
      <c r="L53" s="38">
        <f t="shared" si="20"/>
        <v>705.43649178289434</v>
      </c>
      <c r="M53" s="38">
        <f t="shared" si="20"/>
        <v>723.85191140088671</v>
      </c>
    </row>
    <row r="54" spans="2:13">
      <c r="B54" s="34"/>
      <c r="D54" s="14"/>
      <c r="M54" s="35"/>
    </row>
    <row r="55" spans="2:13">
      <c r="B55" s="34" t="s">
        <v>39</v>
      </c>
      <c r="C55" s="14" t="s">
        <v>40</v>
      </c>
      <c r="D55" s="14" t="s">
        <v>41</v>
      </c>
      <c r="E55" s="4"/>
      <c r="F55" s="4"/>
      <c r="G55" s="4"/>
      <c r="H55" s="4"/>
      <c r="I55" s="4"/>
      <c r="J55" s="4"/>
      <c r="K55" s="4"/>
      <c r="L55" s="4"/>
      <c r="M55" s="5"/>
    </row>
    <row r="56" spans="2:13">
      <c r="B56" s="34" t="s">
        <v>42</v>
      </c>
      <c r="C56" s="14" t="s">
        <v>40</v>
      </c>
      <c r="D56" s="14" t="s">
        <v>43</v>
      </c>
      <c r="E56" s="4"/>
      <c r="F56" s="4"/>
      <c r="G56" s="4"/>
      <c r="H56" s="4"/>
      <c r="I56" s="4"/>
      <c r="J56" s="4"/>
      <c r="K56" s="4"/>
      <c r="L56" s="4"/>
      <c r="M56" s="5"/>
    </row>
    <row r="57" spans="2:13">
      <c r="B57" s="34" t="s">
        <v>44</v>
      </c>
      <c r="C57" s="14" t="s">
        <v>40</v>
      </c>
      <c r="D57" s="14" t="s">
        <v>45</v>
      </c>
      <c r="E57" s="4"/>
      <c r="F57" s="4"/>
      <c r="G57" s="4"/>
      <c r="H57" s="4"/>
      <c r="I57" s="4"/>
      <c r="J57" s="4"/>
      <c r="K57" s="4"/>
      <c r="L57" s="4"/>
      <c r="M57" s="5"/>
    </row>
    <row r="58" spans="2:13">
      <c r="B58" s="34" t="s">
        <v>46</v>
      </c>
      <c r="C58" s="14" t="s">
        <v>40</v>
      </c>
      <c r="D58" s="14" t="s">
        <v>47</v>
      </c>
      <c r="E58" s="38">
        <f t="shared" ref="E58:M58" si="21">E55+E56+E57</f>
        <v>0</v>
      </c>
      <c r="F58" s="38">
        <f t="shared" si="21"/>
        <v>0</v>
      </c>
      <c r="G58" s="38">
        <f t="shared" si="21"/>
        <v>0</v>
      </c>
      <c r="H58" s="38">
        <f t="shared" si="21"/>
        <v>0</v>
      </c>
      <c r="I58" s="38">
        <f t="shared" si="21"/>
        <v>0</v>
      </c>
      <c r="J58" s="38">
        <f t="shared" si="21"/>
        <v>0</v>
      </c>
      <c r="K58" s="38">
        <f t="shared" si="21"/>
        <v>0</v>
      </c>
      <c r="L58" s="38">
        <f t="shared" si="21"/>
        <v>0</v>
      </c>
      <c r="M58" s="38">
        <f t="shared" si="21"/>
        <v>0</v>
      </c>
    </row>
    <row r="59" spans="2:13">
      <c r="B59" s="34" t="s">
        <v>48</v>
      </c>
      <c r="C59" s="14" t="s">
        <v>34</v>
      </c>
      <c r="D59" s="14" t="s">
        <v>49</v>
      </c>
      <c r="E59" s="38">
        <f t="shared" ref="E59:M59" si="22">E58*E53</f>
        <v>0</v>
      </c>
      <c r="F59" s="38">
        <f t="shared" si="22"/>
        <v>0</v>
      </c>
      <c r="G59" s="38">
        <f t="shared" si="22"/>
        <v>0</v>
      </c>
      <c r="H59" s="38">
        <f t="shared" si="22"/>
        <v>0</v>
      </c>
      <c r="I59" s="38">
        <f t="shared" si="22"/>
        <v>0</v>
      </c>
      <c r="J59" s="38">
        <f t="shared" si="22"/>
        <v>0</v>
      </c>
      <c r="K59" s="38">
        <f t="shared" si="22"/>
        <v>0</v>
      </c>
      <c r="L59" s="38">
        <f t="shared" si="22"/>
        <v>0</v>
      </c>
      <c r="M59" s="38">
        <f t="shared" si="22"/>
        <v>0</v>
      </c>
    </row>
    <row r="60" spans="2:13">
      <c r="B60" s="34"/>
      <c r="D60" s="14"/>
      <c r="M60" s="35"/>
    </row>
    <row r="61" spans="2:13">
      <c r="B61" s="34" t="s">
        <v>54</v>
      </c>
      <c r="C61" s="14" t="s">
        <v>34</v>
      </c>
      <c r="D61" s="14" t="s">
        <v>50</v>
      </c>
      <c r="E61" s="38">
        <f t="shared" ref="E61:M61" si="23">E59-E51</f>
        <v>0</v>
      </c>
      <c r="F61" s="38">
        <f t="shared" si="23"/>
        <v>0</v>
      </c>
      <c r="G61" s="38">
        <f t="shared" si="23"/>
        <v>0</v>
      </c>
      <c r="H61" s="38">
        <f t="shared" si="23"/>
        <v>0</v>
      </c>
      <c r="I61" s="38">
        <f t="shared" si="23"/>
        <v>0</v>
      </c>
      <c r="J61" s="38">
        <f t="shared" si="23"/>
        <v>0</v>
      </c>
      <c r="K61" s="38">
        <f t="shared" si="23"/>
        <v>0</v>
      </c>
      <c r="L61" s="38">
        <f t="shared" si="23"/>
        <v>0</v>
      </c>
      <c r="M61" s="39">
        <f t="shared" si="23"/>
        <v>0</v>
      </c>
    </row>
    <row r="62" spans="2:13">
      <c r="B62" s="40" t="s">
        <v>51</v>
      </c>
      <c r="C62" s="41" t="s">
        <v>40</v>
      </c>
      <c r="D62" s="41" t="s">
        <v>52</v>
      </c>
      <c r="E62" s="42">
        <f t="shared" ref="E62:M62" si="24">E61/E53</f>
        <v>0</v>
      </c>
      <c r="F62" s="42">
        <f t="shared" si="24"/>
        <v>0</v>
      </c>
      <c r="G62" s="42">
        <f t="shared" si="24"/>
        <v>0</v>
      </c>
      <c r="H62" s="42">
        <f t="shared" si="24"/>
        <v>0</v>
      </c>
      <c r="I62" s="42">
        <f t="shared" si="24"/>
        <v>0</v>
      </c>
      <c r="J62" s="42">
        <f t="shared" si="24"/>
        <v>0</v>
      </c>
      <c r="K62" s="42">
        <f t="shared" si="24"/>
        <v>0</v>
      </c>
      <c r="L62" s="42">
        <f t="shared" si="24"/>
        <v>0</v>
      </c>
      <c r="M62" s="43">
        <f t="shared" si="24"/>
        <v>0</v>
      </c>
    </row>
    <row r="64" spans="2:13">
      <c r="B64" s="44" t="s">
        <v>22</v>
      </c>
      <c r="C64" s="45">
        <f>NPV(12.48%,E45:M45)</f>
        <v>0</v>
      </c>
      <c r="F64" s="25"/>
    </row>
    <row r="65" spans="2:3">
      <c r="B65" s="44" t="s">
        <v>23</v>
      </c>
      <c r="C65" s="45">
        <f>C64*1%</f>
        <v>0</v>
      </c>
    </row>
    <row r="66" spans="2:3">
      <c r="B66" s="44" t="s">
        <v>24</v>
      </c>
      <c r="C66" s="45">
        <f>C64*1%</f>
        <v>0</v>
      </c>
    </row>
    <row r="67" spans="2:3">
      <c r="B67" s="44" t="s">
        <v>25</v>
      </c>
      <c r="C67" s="45">
        <f>E45*75%*10%</f>
        <v>0</v>
      </c>
    </row>
    <row r="69" spans="2:3">
      <c r="C69" s="46"/>
    </row>
  </sheetData>
  <sheetProtection algorithmName="SHA-512" hashValue="Ki1Q8UMD7lZrVCATtRGWrwfkUD52daS9E2QOyiY4Jly5qDDVoIv6/KOupu47nsr90oGF/85j0kPQqJu4+P2XwQ==" saltValue="QgLTQUmsaPrOgHoAEjGPmg==" spinCount="100000" sheet="1" objects="1" scenarios="1"/>
  <printOptions verticalCentered="1"/>
  <pageMargins left="0.7" right="0.17" top="0.4" bottom="0.39" header="0.3" footer="0.3"/>
  <pageSetup paperSize="5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Danish Alam</dc:creator>
  <cp:lastModifiedBy>Procurement PC</cp:lastModifiedBy>
  <cp:lastPrinted>2025-05-02T06:40:50Z</cp:lastPrinted>
  <dcterms:created xsi:type="dcterms:W3CDTF">2025-04-30T05:56:25Z</dcterms:created>
  <dcterms:modified xsi:type="dcterms:W3CDTF">2025-05-02T06:41:03Z</dcterms:modified>
</cp:coreProperties>
</file>